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autoCompressPictures="0"/>
  <mc:AlternateContent xmlns:mc="http://schemas.openxmlformats.org/markup-compatibility/2006">
    <mc:Choice Requires="x15">
      <x15ac:absPath xmlns:x15ac="http://schemas.microsoft.com/office/spreadsheetml/2010/11/ac" url="C:\Users\ctadnl00\OneDrive - Universita' degli Studi di Roma Tor Vergata\Desktop\"/>
    </mc:Choice>
  </mc:AlternateContent>
  <xr:revisionPtr revIDLastSave="1" documentId="14_{1B5A0803-C26D-46D0-A5E4-C4671F5FEDF5}" xr6:coauthVersionLast="36" xr6:coauthVersionMax="45" xr10:uidLastSave="{34EAED43-683F-4150-8852-B9020020A5FE}"/>
  <bookViews>
    <workbookView xWindow="0" yWindow="0" windowWidth="14205" windowHeight="7470" xr2:uid="{00000000-000D-0000-FFFF-FFFF00000000}"/>
  </bookViews>
  <sheets>
    <sheet name="Horizon project" sheetId="1" r:id="rId1"/>
  </sheets>
  <calcPr calcId="191028" refMode="R1C1" iterateCount="0" calcOnSave="0" concurrentCalc="0"/>
</workbook>
</file>

<file path=xl/calcChain.xml><?xml version="1.0" encoding="utf-8"?>
<calcChain xmlns="http://schemas.openxmlformats.org/spreadsheetml/2006/main">
  <c r="D14" i="1" l="1"/>
  <c r="E26" i="1"/>
  <c r="D24" i="1"/>
  <c r="E24" i="1"/>
  <c r="F24" i="1"/>
  <c r="D22" i="1"/>
  <c r="E22" i="1"/>
  <c r="F22" i="1"/>
  <c r="D20" i="1"/>
  <c r="E20" i="1"/>
  <c r="F20" i="1"/>
  <c r="E18" i="1"/>
  <c r="F18" i="1"/>
  <c r="E16" i="1"/>
  <c r="E14" i="1"/>
  <c r="F14" i="1"/>
  <c r="D11" i="1"/>
  <c r="E11" i="1"/>
  <c r="F11" i="1"/>
  <c r="D8" i="1"/>
  <c r="E8" i="1"/>
  <c r="F8" i="1"/>
  <c r="D7" i="1"/>
  <c r="E7" i="1"/>
  <c r="F7" i="1"/>
  <c r="D6" i="1"/>
  <c r="E6" i="1"/>
  <c r="F6" i="1"/>
  <c r="D5" i="1"/>
  <c r="E5" i="1"/>
  <c r="C38" i="1"/>
  <c r="E28" i="1"/>
  <c r="F5" i="1"/>
  <c r="D38" i="1"/>
  <c r="F16" i="1"/>
  <c r="E38" i="1"/>
  <c r="F26" i="1"/>
  <c r="F28" i="1"/>
  <c r="F31" i="1"/>
  <c r="E31" i="1"/>
  <c r="E33" i="1"/>
  <c r="H38" i="1"/>
  <c r="J38" i="1"/>
  <c r="L38" i="1"/>
  <c r="M38" i="1"/>
  <c r="F3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Danilo Aceto Zumbo</author>
  </authors>
  <commentList>
    <comment ref="D5" authorId="0" shapeId="0" xr:uid="{3A17CC54-E697-4DEC-9E8F-C00D81AB4833}">
      <text>
        <r>
          <rPr>
            <sz val="9"/>
            <color indexed="81"/>
            <rFont val="Tahoma"/>
            <charset val="1"/>
          </rPr>
          <t xml:space="preserve">10.000 è un esempio di totale spesa.
Il totale spesa = costo totale - IRAP. IRAP non è un costo ammissibile per la CE.
Costo totale va preso da queste tabelle: https://web.uniroma2.it/it/percorso/amministrazione_del_personale/sezione/tabelle_stipendiali_del_personale_docente_e_ricercatore
</t>
        </r>
      </text>
    </comment>
    <comment ref="D6" authorId="0" shapeId="0" xr:uid="{2CE1D2DF-178D-4C1E-99C2-B7DB9470D582}">
      <text>
        <r>
          <rPr>
            <sz val="9"/>
            <color indexed="81"/>
            <rFont val="Tahoma"/>
            <charset val="1"/>
          </rPr>
          <t>6.666,67 è un esempio di totale spesa.
Il totale spesa = costo totale - IRAP. IRAP non è un costo ammissibile per la CE.
Costo totale va preso da queste tabelle: https://web.uniroma2.it/it/percorso/amministrazione_del_personale/sezione/tabelle_stipendiali_del_personale_docente_e_ricercatore</t>
        </r>
      </text>
    </comment>
    <comment ref="D7" authorId="0" shapeId="0" xr:uid="{431E8572-044C-4A72-935C-3EA34D10C48C}">
      <text>
        <r>
          <rPr>
            <sz val="9"/>
            <color indexed="81"/>
            <rFont val="Tahoma"/>
            <charset val="1"/>
          </rPr>
          <t>3.750 è un esempio di totale spesa.
Il totale spesa = costo totale - IRAP. IRAP non è un costo ammissibile per la CE.
Costo totale va preso da queste tabelle: https://web.uniroma2.it/it/percorso/amministrazione_del_personale/sezione/tabelle_stipendiali_del_personale_docente_e_ricercatore</t>
        </r>
      </text>
    </comment>
    <comment ref="D8" authorId="0" shapeId="0" xr:uid="{D27517D1-0B8C-4815-BEAB-5621FF923A13}">
      <text>
        <r>
          <rPr>
            <sz val="9"/>
            <color indexed="81"/>
            <rFont val="Tahoma"/>
            <charset val="1"/>
          </rPr>
          <t>2.916,67 è un esempio di totale spesa.
Il totale spesa = costo totale - IRAP. IRAP non è un costo ammissibile per la CE.
Costo totale va preso da queste tabelle: https://web.uniroma2.it/it/percorso/amministrazione_del_personale/sezione/tabelle_stipendiali_del_personale_non_docente</t>
        </r>
      </text>
    </comment>
    <comment ref="B11" authorId="0" shapeId="0" xr:uid="{248A42BF-A8C7-47DC-AE18-3DDC4B499476}">
      <text>
        <r>
          <rPr>
            <sz val="9"/>
            <color indexed="81"/>
            <rFont val="Tahoma"/>
            <family val="2"/>
          </rPr>
          <t xml:space="preserve">Il 31/7/2024 scade la possibilità di stipulare ADR.
Le borse di studio o di ricerca non sono un costo ammissibile per la CE, perché vengono considerate "formazione". </t>
        </r>
      </text>
    </comment>
    <comment ref="B14" authorId="0" shapeId="0" xr:uid="{5F175751-F162-4309-AC09-665819BF77C3}">
      <text>
        <r>
          <rPr>
            <sz val="9"/>
            <color indexed="81"/>
            <rFont val="Tahoma"/>
            <family val="2"/>
          </rPr>
          <t>E' possibile reclutare PhD Students borse e/o contratti di importo anche maggiore rispetto alla borse MUR</t>
        </r>
      </text>
    </comment>
    <comment ref="B16" authorId="0" shapeId="0" xr:uid="{91A27A8E-7D41-4FEE-B4E1-6603B5E9B77F}">
      <text>
        <r>
          <rPr>
            <sz val="9"/>
            <color indexed="81"/>
            <rFont val="Tahoma"/>
            <charset val="1"/>
          </rPr>
          <t>E' possibile effettuare acquisti di attrezzature senza esporre l'IVA.
L'IVA non è imponibile ex art 72.</t>
        </r>
      </text>
    </comment>
    <comment ref="D16" authorId="0" shapeId="0" xr:uid="{0EA92AD3-BB44-4C7E-9E55-C6097467CF22}">
      <text>
        <r>
          <rPr>
            <sz val="9"/>
            <color indexed="81"/>
            <rFont val="Tahoma"/>
            <family val="2"/>
          </rPr>
          <t xml:space="preserve">Va esposto solo il costo dell'ammortamento del bene. </t>
        </r>
      </text>
    </comment>
    <comment ref="D18" authorId="0" shapeId="0" xr:uid="{3B4DECD5-DA6A-4402-8939-065A9FF5E4FA}">
      <text>
        <r>
          <rPr>
            <sz val="9"/>
            <color indexed="81"/>
            <rFont val="Tahoma"/>
            <family val="2"/>
          </rPr>
          <t>Beni a fecondità semplice (es: marscherine, camici, pipette…), non cancelleria. 
Cancelleria per la CE = stationery, e va negli overheads, cioè nei costi indiretti.</t>
        </r>
      </text>
    </comment>
    <comment ref="D20" authorId="0" shapeId="0" xr:uid="{E4F8817C-1B31-45E6-A424-A5B76024B820}">
      <text>
        <r>
          <rPr>
            <sz val="9"/>
            <color indexed="81"/>
            <rFont val="Tahoma"/>
            <family val="2"/>
          </rPr>
          <t>Si possono espore solo i costi di viaggio dei soggetti inseriti nella voce "Personnel", sia Employed che Contracted.</t>
        </r>
      </text>
    </comment>
    <comment ref="C24" authorId="0" shapeId="0" xr:uid="{55970519-9850-483D-BC04-E31C5801A999}">
      <text>
        <r>
          <rPr>
            <sz val="9"/>
            <color indexed="81"/>
            <rFont val="Tahoma"/>
            <family val="2"/>
          </rPr>
          <t>Ogni volta che vengono superati i 430.000€ rendicontati allora sarà necessario un external Audit.
I costi di audit possono variare in base al revisore selezionato e in base al budget complessivo, ci sono revisori che applicano un costo fisso ed altri che applicano una parte di costo fissa ed una percentuale sul totale rendicontato.
Si può stimare un importo di circa 5.000,00 euro per un budget intorno ai 500.000€.</t>
        </r>
      </text>
    </comment>
    <comment ref="A31" authorId="0" shapeId="0" xr:uid="{C117DDC9-9239-473E-8E19-66572D4D18E5}">
      <text>
        <r>
          <rPr>
            <sz val="9"/>
            <color indexed="81"/>
            <rFont val="Tahoma"/>
            <family val="2"/>
          </rPr>
          <t xml:space="preserve">Gli Overheads sono i Costi Indiretti, cioè i costi non legati direttamette all'esecuzione di questo progetto.
L'Ateneo sostiene questi Costi Indiretti comunque, a prescindere dall'esistenza o meno di questo progetto. Un esempio di costi indiretti sono i costi delle utenze, della manutenzione, delle pulizie, della vigilanza ecc.
Siccome è troppo complesso quantificare l'aumento dei Costi Indiretti causato da un singolo progetto, la CE rimbrsa tale aumento in modo forfettario, cioè riconoscendo una quota del 25% dei costi diretti come rimborso forfettario per l'aumento dei costi indiretti dell'Ateneo. </t>
        </r>
      </text>
    </comment>
  </commentList>
</comments>
</file>

<file path=xl/sharedStrings.xml><?xml version="1.0" encoding="utf-8"?>
<sst xmlns="http://schemas.openxmlformats.org/spreadsheetml/2006/main" count="45" uniqueCount="45">
  <si>
    <t>Unit</t>
  </si>
  <si>
    <t>Full 
Costs</t>
  </si>
  <si>
    <t>EC funding rate 
100%</t>
  </si>
  <si>
    <t>Total requested
 to the EC</t>
  </si>
  <si>
    <t>Personnel</t>
  </si>
  <si>
    <r>
      <rPr>
        <u/>
        <sz val="10"/>
        <color indexed="8"/>
        <rFont val="Arial"/>
      </rPr>
      <t>Employed</t>
    </r>
  </si>
  <si>
    <t>e.g. Full professor working 3 man/months on the project</t>
  </si>
  <si>
    <t>e.g. Associate professor working 2 man/months on the project</t>
  </si>
  <si>
    <t>e.g. Lab Technitian working 3 man/months on the project</t>
  </si>
  <si>
    <t>Contracted</t>
  </si>
  <si>
    <t>e.g. Post-Doc working 36 man/months on the project</t>
  </si>
  <si>
    <t>e.g. PhD student working 18 man/months on the project</t>
  </si>
  <si>
    <t>Equipment</t>
  </si>
  <si>
    <t>Consumables</t>
  </si>
  <si>
    <t>Travel</t>
  </si>
  <si>
    <t>Other Cost</t>
  </si>
  <si>
    <t>e.g. Publication of articles on Open Access Journals</t>
  </si>
  <si>
    <t>Other Services</t>
  </si>
  <si>
    <t>e.g. one external Audit (certified review of the expenses)</t>
  </si>
  <si>
    <t>Subcontract</t>
  </si>
  <si>
    <t>e.g. specific tests or works given to an external company</t>
  </si>
  <si>
    <t>Total Direct Costs</t>
  </si>
  <si>
    <t xml:space="preserve">Total cost </t>
  </si>
  <si>
    <t>Participant</t>
  </si>
  <si>
    <t>Country</t>
  </si>
  <si>
    <t>(A) Direct personnel cost/€</t>
  </si>
  <si>
    <t>(B) Other direct costs/€</t>
  </si>
  <si>
    <t>(C) Direct costs of sub-contracting/€</t>
  </si>
  <si>
    <t>(D) Direct costs of providing financial support to third parties/€</t>
  </si>
  <si>
    <t>(E) Costs of inkind contributions not used on the beneficiary's premises/€</t>
  </si>
  <si>
    <t>(F) Indirect Costs/€ (=0,25(A+B-E))</t>
  </si>
  <si>
    <t>(G) Special unit costs covering direct and indirect costs</t>
  </si>
  <si>
    <t>(H) Total estimated eligible costs/€(=A+B+C+D+F+G)</t>
  </si>
  <si>
    <t xml:space="preserve">(I) Reimboursement rate </t>
  </si>
  <si>
    <t>(J) Max. grant /€ (=H*I)</t>
  </si>
  <si>
    <t>(K) Requested grant /€</t>
  </si>
  <si>
    <t>URTV</t>
  </si>
  <si>
    <t>IT</t>
  </si>
  <si>
    <t xml:space="preserve">Total </t>
  </si>
  <si>
    <t>Budget simulation - for a 36 months project</t>
  </si>
  <si>
    <t>e.g. Researcher working 18 man/months on the project</t>
  </si>
  <si>
    <t>e.g. a pice of equipment necessary for the project</t>
  </si>
  <si>
    <t>e.g. lab materials necessary for the research of this specific project</t>
  </si>
  <si>
    <t>e.g. 1500 € per trip for 3 scientists (Personnel) for each year</t>
  </si>
  <si>
    <t>Overheads = Indirect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</si>
</sst>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indexed="8"/>
      <name val="Arial"/>
    </font>
    <font>
      <b/>
      <sz val="10"/>
      <color indexed="8"/>
      <name val="Arial"/>
    </font>
    <font>
      <u/>
      <sz val="10"/>
      <color indexed="8"/>
      <name val="Arial"/>
    </font>
    <font>
      <sz val="9"/>
      <color indexed="81"/>
      <name val="Tahoma"/>
      <charset val="1"/>
    </font>
    <font>
      <sz val="9"/>
      <color indexed="81"/>
      <name val="Tahoma"/>
      <family val="2"/>
    </font>
    <font>
      <sz val="10"/>
      <color indexed="8"/>
      <name val="Arial"/>
      <family val="2"/>
    </font>
  </fonts>
  <fills count="5">
    <fill>
      <patternFill patternType="none"/>
    </fill>
    <fill>
      <patternFill patternType="gray125"/>
    </fill>
    <fill>
      <patternFill patternType="solid">
        <fgColor indexed="9"/>
        <bgColor auto="1"/>
      </patternFill>
    </fill>
    <fill>
      <patternFill patternType="solid">
        <fgColor indexed="11"/>
        <bgColor auto="1"/>
      </patternFill>
    </fill>
    <fill>
      <patternFill patternType="solid">
        <fgColor indexed="12"/>
        <bgColor auto="1"/>
      </patternFill>
    </fill>
  </fills>
  <borders count="9">
    <border>
      <left/>
      <right/>
      <top/>
      <bottom/>
      <diagonal/>
    </border>
    <border>
      <left style="thin">
        <color indexed="8"/>
      </left>
      <right style="thin">
        <color indexed="10"/>
      </right>
      <top style="thin">
        <color indexed="10"/>
      </top>
      <bottom style="thin">
        <color indexed="8"/>
      </bottom>
      <diagonal/>
    </border>
    <border>
      <left style="thin">
        <color indexed="10"/>
      </left>
      <right style="thin">
        <color indexed="10"/>
      </right>
      <top style="thin">
        <color indexed="10"/>
      </top>
      <bottom style="thin">
        <color indexed="8"/>
      </bottom>
      <diagonal/>
    </border>
    <border>
      <left style="thin">
        <color indexed="10"/>
      </left>
      <right style="thin">
        <color indexed="10"/>
      </right>
      <top style="thin">
        <color indexed="10"/>
      </top>
      <bottom style="thin">
        <color indexed="10"/>
      </bottom>
      <diagonal/>
    </border>
    <border>
      <left style="thin">
        <color indexed="8"/>
      </left>
      <right style="thin">
        <color indexed="8"/>
      </right>
      <top style="thin">
        <color indexed="8"/>
      </top>
      <bottom style="thin">
        <color indexed="8"/>
      </bottom>
      <diagonal/>
    </border>
    <border>
      <left style="thin">
        <color indexed="8"/>
      </left>
      <right style="thin">
        <color indexed="10"/>
      </right>
      <top style="thin">
        <color indexed="10"/>
      </top>
      <bottom style="thin">
        <color indexed="10"/>
      </bottom>
      <diagonal/>
    </border>
    <border>
      <left style="thin">
        <color indexed="10"/>
      </left>
      <right style="thin">
        <color indexed="8"/>
      </right>
      <top style="thin">
        <color indexed="8"/>
      </top>
      <bottom style="thin">
        <color indexed="8"/>
      </bottom>
      <diagonal/>
    </border>
    <border>
      <left style="thin">
        <color indexed="10"/>
      </left>
      <right style="thin">
        <color indexed="8"/>
      </right>
      <top style="thin">
        <color indexed="8"/>
      </top>
      <bottom style="thin">
        <color indexed="10"/>
      </bottom>
      <diagonal/>
    </border>
    <border>
      <left style="thin">
        <color indexed="10"/>
      </left>
      <right style="thin">
        <color indexed="10"/>
      </right>
      <top style="thin">
        <color indexed="8"/>
      </top>
      <bottom style="thin">
        <color indexed="10"/>
      </bottom>
      <diagonal/>
    </border>
  </borders>
  <cellStyleXfs count="1">
    <xf numFmtId="0" fontId="0" fillId="0" borderId="0" applyNumberFormat="0" applyFill="0" applyBorder="0" applyProtection="0"/>
  </cellStyleXfs>
  <cellXfs count="31">
    <xf numFmtId="0" fontId="0" fillId="0" borderId="0" xfId="0" applyFont="1" applyAlignment="1"/>
    <xf numFmtId="0" fontId="0" fillId="0" borderId="0" xfId="0" applyNumberFormat="1" applyFont="1" applyAlignment="1"/>
    <xf numFmtId="0" fontId="0" fillId="2" borderId="3" xfId="0" applyFont="1" applyFill="1" applyBorder="1" applyAlignment="1"/>
    <xf numFmtId="1" fontId="0" fillId="2" borderId="4" xfId="0" applyNumberFormat="1" applyFont="1" applyFill="1" applyBorder="1" applyAlignment="1"/>
    <xf numFmtId="49" fontId="1" fillId="2" borderId="4" xfId="0" applyNumberFormat="1" applyFont="1" applyFill="1" applyBorder="1" applyAlignment="1"/>
    <xf numFmtId="49" fontId="1" fillId="2" borderId="4" xfId="0" applyNumberFormat="1" applyFont="1" applyFill="1" applyBorder="1" applyAlignment="1">
      <alignment wrapText="1"/>
    </xf>
    <xf numFmtId="0" fontId="0" fillId="2" borderId="5" xfId="0" applyFont="1" applyFill="1" applyBorder="1" applyAlignment="1"/>
    <xf numFmtId="49" fontId="0" fillId="2" borderId="4" xfId="0" applyNumberFormat="1" applyFont="1" applyFill="1" applyBorder="1" applyAlignment="1"/>
    <xf numFmtId="1" fontId="1" fillId="2" borderId="4" xfId="0" applyNumberFormat="1" applyFont="1" applyFill="1" applyBorder="1" applyAlignment="1"/>
    <xf numFmtId="49" fontId="2" fillId="2" borderId="4" xfId="0" applyNumberFormat="1" applyFont="1" applyFill="1" applyBorder="1" applyAlignment="1"/>
    <xf numFmtId="4" fontId="0" fillId="2" borderId="4" xfId="0" applyNumberFormat="1" applyFont="1" applyFill="1" applyBorder="1" applyAlignment="1"/>
    <xf numFmtId="0" fontId="0" fillId="2" borderId="4" xfId="0" applyFont="1" applyFill="1" applyBorder="1" applyAlignment="1"/>
    <xf numFmtId="4" fontId="0" fillId="2" borderId="3" xfId="0" applyNumberFormat="1" applyFont="1" applyFill="1" applyBorder="1" applyAlignment="1"/>
    <xf numFmtId="1" fontId="2" fillId="2" borderId="4" xfId="0" applyNumberFormat="1" applyFont="1" applyFill="1" applyBorder="1" applyAlignment="1"/>
    <xf numFmtId="1" fontId="0" fillId="2" borderId="6" xfId="0" applyNumberFormat="1" applyFont="1" applyFill="1" applyBorder="1" applyAlignment="1"/>
    <xf numFmtId="49" fontId="0" fillId="2" borderId="4" xfId="0" applyNumberFormat="1" applyFont="1" applyFill="1" applyBorder="1" applyAlignment="1">
      <alignment wrapText="1"/>
    </xf>
    <xf numFmtId="1" fontId="0" fillId="2" borderId="4" xfId="0" applyNumberFormat="1" applyFont="1" applyFill="1" applyBorder="1" applyAlignment="1">
      <alignment wrapText="1"/>
    </xf>
    <xf numFmtId="4" fontId="1" fillId="2" borderId="4" xfId="0" applyNumberFormat="1" applyFont="1" applyFill="1" applyBorder="1" applyAlignment="1"/>
    <xf numFmtId="1" fontId="0" fillId="2" borderId="7" xfId="0" applyNumberFormat="1" applyFont="1" applyFill="1" applyBorder="1" applyAlignment="1"/>
    <xf numFmtId="0" fontId="0" fillId="2" borderId="8" xfId="0" applyFont="1" applyFill="1" applyBorder="1" applyAlignment="1"/>
    <xf numFmtId="0" fontId="0" fillId="2" borderId="2" xfId="0" applyFont="1" applyFill="1" applyBorder="1" applyAlignment="1"/>
    <xf numFmtId="49" fontId="0" fillId="3" borderId="4" xfId="0" applyNumberFormat="1" applyFont="1" applyFill="1" applyBorder="1" applyAlignment="1">
      <alignment horizontal="center" wrapText="1"/>
    </xf>
    <xf numFmtId="49" fontId="0" fillId="4" borderId="4" xfId="0" applyNumberFormat="1" applyFont="1" applyFill="1" applyBorder="1" applyAlignment="1">
      <alignment horizontal="center"/>
    </xf>
    <xf numFmtId="4" fontId="0" fillId="2" borderId="4" xfId="0" applyNumberFormat="1" applyFont="1" applyFill="1" applyBorder="1" applyAlignment="1">
      <alignment horizontal="center"/>
    </xf>
    <xf numFmtId="0" fontId="0" fillId="2" borderId="4" xfId="0" applyFont="1" applyFill="1" applyBorder="1" applyAlignment="1">
      <alignment horizontal="center"/>
    </xf>
    <xf numFmtId="4" fontId="0" fillId="4" borderId="4" xfId="0" applyNumberFormat="1" applyFont="1" applyFill="1" applyBorder="1" applyAlignment="1">
      <alignment horizontal="center"/>
    </xf>
    <xf numFmtId="9" fontId="0" fillId="4" borderId="4" xfId="0" applyNumberFormat="1" applyFont="1" applyFill="1" applyBorder="1" applyAlignment="1">
      <alignment horizontal="center"/>
    </xf>
    <xf numFmtId="0" fontId="0" fillId="4" borderId="4" xfId="0" applyFont="1" applyFill="1" applyBorder="1" applyAlignment="1">
      <alignment horizontal="center"/>
    </xf>
    <xf numFmtId="49" fontId="5" fillId="2" borderId="4" xfId="0" applyNumberFormat="1" applyFont="1" applyFill="1" applyBorder="1" applyAlignment="1"/>
    <xf numFmtId="49" fontId="1" fillId="2" borderId="1" xfId="0" applyNumberFormat="1" applyFont="1" applyFill="1" applyBorder="1" applyAlignment="1">
      <alignment horizontal="center"/>
    </xf>
    <xf numFmtId="0" fontId="1" fillId="2" borderId="2" xfId="0" applyFont="1" applyFill="1" applyBorder="1" applyAlignment="1">
      <alignment horizontal="center"/>
    </xf>
  </cellXfs>
  <cellStyles count="1">
    <cellStyle name="Normale"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00CCFF"/>
      <rgbColor rgb="FFFFFFCC"/>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41"/>
  <sheetViews>
    <sheetView showGridLines="0" tabSelected="1" workbookViewId="0">
      <selection activeCell="Q6" sqref="Q6"/>
    </sheetView>
  </sheetViews>
  <sheetFormatPr defaultColWidth="8.85546875" defaultRowHeight="12.75" customHeight="1" x14ac:dyDescent="0.2"/>
  <cols>
    <col min="1" max="1" width="27.7109375" style="1" customWidth="1"/>
    <col min="2" max="2" width="59" style="1" customWidth="1"/>
    <col min="3" max="3" width="9.85546875" style="1" customWidth="1"/>
    <col min="4" max="6" width="15.7109375" style="1" customWidth="1"/>
    <col min="7" max="7" width="10.42578125" style="1" customWidth="1"/>
    <col min="8" max="8" width="10.140625" style="1" customWidth="1"/>
    <col min="9" max="9" width="10.42578125" style="1" customWidth="1"/>
    <col min="10" max="10" width="15.85546875" style="1" customWidth="1"/>
    <col min="11" max="12" width="10.42578125" style="1" customWidth="1"/>
    <col min="13" max="13" width="15.42578125" style="1" customWidth="1"/>
    <col min="14" max="256" width="8.85546875" style="1" customWidth="1"/>
  </cols>
  <sheetData>
    <row r="1" spans="1:13" ht="13.7" customHeight="1" x14ac:dyDescent="0.2">
      <c r="A1" s="29" t="s">
        <v>39</v>
      </c>
      <c r="B1" s="30"/>
      <c r="C1" s="30"/>
      <c r="D1" s="30"/>
      <c r="E1" s="30"/>
      <c r="F1" s="30"/>
      <c r="G1" s="2"/>
      <c r="H1" s="2"/>
      <c r="I1" s="2"/>
      <c r="J1" s="2"/>
      <c r="K1" s="2"/>
      <c r="L1" s="2"/>
      <c r="M1" s="2"/>
    </row>
    <row r="2" spans="1:13" ht="50.25" customHeight="1" x14ac:dyDescent="0.2">
      <c r="A2" s="3"/>
      <c r="B2" s="3"/>
      <c r="C2" s="4" t="s">
        <v>0</v>
      </c>
      <c r="D2" s="5" t="s">
        <v>1</v>
      </c>
      <c r="E2" s="5" t="s">
        <v>2</v>
      </c>
      <c r="F2" s="5" t="s">
        <v>3</v>
      </c>
      <c r="G2" s="6"/>
      <c r="H2" s="2"/>
      <c r="I2" s="2"/>
      <c r="J2" s="2"/>
      <c r="K2" s="2"/>
      <c r="L2" s="2"/>
      <c r="M2" s="2"/>
    </row>
    <row r="3" spans="1:13" ht="13.7" customHeight="1" x14ac:dyDescent="0.2">
      <c r="A3" s="7" t="s">
        <v>4</v>
      </c>
      <c r="B3" s="3"/>
      <c r="C3" s="3"/>
      <c r="D3" s="3"/>
      <c r="E3" s="3"/>
      <c r="F3" s="3"/>
      <c r="G3" s="6"/>
      <c r="H3" s="2"/>
      <c r="I3" s="2"/>
      <c r="J3" s="2"/>
      <c r="K3" s="2"/>
      <c r="L3" s="2"/>
      <c r="M3" s="2"/>
    </row>
    <row r="4" spans="1:13" ht="13.7" customHeight="1" x14ac:dyDescent="0.2">
      <c r="A4" s="3"/>
      <c r="B4" s="8"/>
      <c r="C4" s="8"/>
      <c r="D4" s="3"/>
      <c r="E4" s="3"/>
      <c r="F4" s="3"/>
      <c r="G4" s="6"/>
      <c r="H4" s="2"/>
      <c r="I4" s="2"/>
      <c r="J4" s="2"/>
      <c r="K4" s="2"/>
      <c r="L4" s="2"/>
      <c r="M4" s="2"/>
    </row>
    <row r="5" spans="1:13" ht="13.7" customHeight="1" x14ac:dyDescent="0.2">
      <c r="A5" s="9" t="s">
        <v>5</v>
      </c>
      <c r="B5" s="7" t="s">
        <v>6</v>
      </c>
      <c r="C5" s="3">
        <v>3</v>
      </c>
      <c r="D5" s="10">
        <f>120000/12</f>
        <v>10000</v>
      </c>
      <c r="E5" s="10">
        <f>D5*C5</f>
        <v>30000</v>
      </c>
      <c r="F5" s="10">
        <f>E5</f>
        <v>30000</v>
      </c>
      <c r="G5" s="6"/>
      <c r="H5" s="2"/>
      <c r="I5" s="2"/>
      <c r="J5" s="2"/>
      <c r="K5" s="2"/>
      <c r="L5" s="2"/>
      <c r="M5" s="2"/>
    </row>
    <row r="6" spans="1:13" ht="13.7" customHeight="1" x14ac:dyDescent="0.2">
      <c r="A6" s="11"/>
      <c r="B6" s="7" t="s">
        <v>7</v>
      </c>
      <c r="C6" s="3">
        <v>2</v>
      </c>
      <c r="D6" s="10">
        <f>80000/12</f>
        <v>6666.666666666667</v>
      </c>
      <c r="E6" s="10">
        <f>D6*C6</f>
        <v>13333.333333333334</v>
      </c>
      <c r="F6" s="10">
        <f>E6</f>
        <v>13333.333333333334</v>
      </c>
      <c r="G6" s="6"/>
      <c r="H6" s="2"/>
      <c r="I6" s="2"/>
      <c r="J6" s="2"/>
      <c r="K6" s="2"/>
      <c r="L6" s="2"/>
      <c r="M6" s="2"/>
    </row>
    <row r="7" spans="1:13" ht="13.7" customHeight="1" x14ac:dyDescent="0.2">
      <c r="A7" s="3"/>
      <c r="B7" s="7" t="s">
        <v>40</v>
      </c>
      <c r="C7" s="3">
        <v>18</v>
      </c>
      <c r="D7" s="10">
        <f t="shared" ref="D7:D11" si="0">45000/12</f>
        <v>3750</v>
      </c>
      <c r="E7" s="10">
        <f>D7*C7</f>
        <v>67500</v>
      </c>
      <c r="F7" s="10">
        <f>E7</f>
        <v>67500</v>
      </c>
      <c r="G7" s="6"/>
      <c r="H7" s="2"/>
      <c r="I7" s="2"/>
      <c r="J7" s="2"/>
      <c r="K7" s="2"/>
      <c r="L7" s="2"/>
      <c r="M7" s="2"/>
    </row>
    <row r="8" spans="1:13" ht="13.7" customHeight="1" x14ac:dyDescent="0.2">
      <c r="A8" s="3"/>
      <c r="B8" s="7" t="s">
        <v>8</v>
      </c>
      <c r="C8" s="3">
        <v>3</v>
      </c>
      <c r="D8" s="10">
        <f>35000/12</f>
        <v>2916.6666666666665</v>
      </c>
      <c r="E8" s="10">
        <f>D8*C8</f>
        <v>8750</v>
      </c>
      <c r="F8" s="10">
        <f>E8</f>
        <v>8750</v>
      </c>
      <c r="G8" s="6"/>
      <c r="H8" s="2"/>
      <c r="I8" s="2"/>
      <c r="J8" s="2"/>
      <c r="K8" s="2"/>
      <c r="L8" s="2"/>
      <c r="M8" s="2"/>
    </row>
    <row r="9" spans="1:13" ht="13.7" customHeight="1" x14ac:dyDescent="0.2">
      <c r="A9" s="3"/>
      <c r="B9" s="7"/>
      <c r="C9" s="3"/>
      <c r="D9" s="10"/>
      <c r="E9" s="10"/>
      <c r="F9" s="10"/>
      <c r="G9" s="6"/>
      <c r="H9" s="2"/>
      <c r="I9" s="2"/>
      <c r="J9" s="2"/>
      <c r="K9" s="2"/>
      <c r="L9" s="2"/>
      <c r="M9" s="2"/>
    </row>
    <row r="10" spans="1:13" ht="13.7" customHeight="1" x14ac:dyDescent="0.2">
      <c r="A10" s="3"/>
      <c r="B10" s="3"/>
      <c r="C10" s="3"/>
      <c r="D10" s="10"/>
      <c r="E10" s="10"/>
      <c r="F10" s="10"/>
      <c r="G10" s="6"/>
      <c r="H10" s="2"/>
      <c r="I10" s="2"/>
      <c r="J10" s="2"/>
      <c r="K10" s="2"/>
      <c r="L10" s="2"/>
      <c r="M10" s="2"/>
    </row>
    <row r="11" spans="1:13" ht="13.7" customHeight="1" x14ac:dyDescent="0.2">
      <c r="A11" s="9" t="s">
        <v>9</v>
      </c>
      <c r="B11" s="7" t="s">
        <v>10</v>
      </c>
      <c r="C11" s="3">
        <v>36</v>
      </c>
      <c r="D11" s="10">
        <f t="shared" si="0"/>
        <v>3750</v>
      </c>
      <c r="E11" s="10">
        <f>D11*C11</f>
        <v>135000</v>
      </c>
      <c r="F11" s="10">
        <f>E11</f>
        <v>135000</v>
      </c>
      <c r="G11" s="6"/>
      <c r="H11" s="12"/>
      <c r="I11" s="2"/>
      <c r="J11" s="2"/>
      <c r="K11" s="2"/>
      <c r="L11" s="2"/>
      <c r="M11" s="2"/>
    </row>
    <row r="12" spans="1:13" ht="13.7" customHeight="1" x14ac:dyDescent="0.2">
      <c r="A12" s="13"/>
      <c r="B12" s="3"/>
      <c r="C12" s="3"/>
      <c r="D12" s="10"/>
      <c r="E12" s="10"/>
      <c r="F12" s="10"/>
      <c r="G12" s="6"/>
      <c r="H12" s="12"/>
      <c r="I12" s="2"/>
      <c r="J12" s="2"/>
      <c r="K12" s="2"/>
      <c r="L12" s="2"/>
      <c r="M12" s="2"/>
    </row>
    <row r="13" spans="1:13" ht="13.7" customHeight="1" x14ac:dyDescent="0.2">
      <c r="A13" s="14"/>
      <c r="B13" s="3"/>
      <c r="C13" s="3"/>
      <c r="D13" s="10"/>
      <c r="E13" s="10"/>
      <c r="F13" s="10"/>
      <c r="G13" s="6"/>
      <c r="H13" s="12"/>
      <c r="I13" s="2"/>
      <c r="J13" s="2"/>
      <c r="K13" s="2"/>
      <c r="L13" s="2"/>
      <c r="M13" s="2"/>
    </row>
    <row r="14" spans="1:13" ht="13.7" customHeight="1" x14ac:dyDescent="0.2">
      <c r="A14" s="14"/>
      <c r="B14" s="7" t="s">
        <v>11</v>
      </c>
      <c r="C14" s="3">
        <v>18</v>
      </c>
      <c r="D14" s="10">
        <f>21000/12</f>
        <v>1750</v>
      </c>
      <c r="E14" s="10">
        <f>D14*C14</f>
        <v>31500</v>
      </c>
      <c r="F14" s="10">
        <f>E14</f>
        <v>31500</v>
      </c>
      <c r="G14" s="6"/>
      <c r="H14" s="12"/>
      <c r="I14" s="2"/>
      <c r="J14" s="2"/>
      <c r="K14" s="2"/>
      <c r="L14" s="2"/>
      <c r="M14" s="2"/>
    </row>
    <row r="15" spans="1:13" ht="13.7" customHeight="1" x14ac:dyDescent="0.2">
      <c r="A15" s="3"/>
      <c r="B15" s="3"/>
      <c r="C15" s="3"/>
      <c r="D15" s="10"/>
      <c r="E15" s="10"/>
      <c r="F15" s="10"/>
      <c r="G15" s="6"/>
      <c r="H15" s="12"/>
      <c r="I15" s="2"/>
      <c r="J15" s="2"/>
      <c r="K15" s="2"/>
      <c r="L15" s="2"/>
      <c r="M15" s="2"/>
    </row>
    <row r="16" spans="1:13" ht="13.7" customHeight="1" x14ac:dyDescent="0.2">
      <c r="A16" s="7" t="s">
        <v>12</v>
      </c>
      <c r="B16" s="28" t="s">
        <v>41</v>
      </c>
      <c r="C16" s="3">
        <v>1</v>
      </c>
      <c r="D16" s="10">
        <v>10000</v>
      </c>
      <c r="E16" s="10">
        <f>D16*C16</f>
        <v>10000</v>
      </c>
      <c r="F16" s="10">
        <f>E16</f>
        <v>10000</v>
      </c>
      <c r="G16" s="6"/>
      <c r="H16" s="12"/>
      <c r="I16" s="2"/>
      <c r="J16" s="2"/>
      <c r="K16" s="2"/>
      <c r="L16" s="2"/>
      <c r="M16" s="2"/>
    </row>
    <row r="17" spans="1:13" ht="13.7" customHeight="1" x14ac:dyDescent="0.2">
      <c r="A17" s="3"/>
      <c r="B17" s="3"/>
      <c r="C17" s="3"/>
      <c r="D17" s="10"/>
      <c r="E17" s="10"/>
      <c r="F17" s="10"/>
      <c r="G17" s="6"/>
      <c r="H17" s="12"/>
      <c r="I17" s="2"/>
      <c r="J17" s="2"/>
      <c r="K17" s="2"/>
      <c r="L17" s="2"/>
      <c r="M17" s="2"/>
    </row>
    <row r="18" spans="1:13" ht="13.7" customHeight="1" x14ac:dyDescent="0.2">
      <c r="A18" s="7" t="s">
        <v>13</v>
      </c>
      <c r="B18" s="28" t="s">
        <v>42</v>
      </c>
      <c r="C18" s="3">
        <v>3</v>
      </c>
      <c r="D18" s="10">
        <v>15000</v>
      </c>
      <c r="E18" s="10">
        <f>D18*C18</f>
        <v>45000</v>
      </c>
      <c r="F18" s="10">
        <f>E18</f>
        <v>45000</v>
      </c>
      <c r="G18" s="6"/>
      <c r="H18" s="12"/>
      <c r="I18" s="2"/>
      <c r="J18" s="2"/>
      <c r="K18" s="2"/>
      <c r="L18" s="2"/>
      <c r="M18" s="2"/>
    </row>
    <row r="19" spans="1:13" ht="13.7" customHeight="1" x14ac:dyDescent="0.2">
      <c r="A19" s="3"/>
      <c r="B19" s="3"/>
      <c r="C19" s="3"/>
      <c r="D19" s="10"/>
      <c r="E19" s="10"/>
      <c r="F19" s="10"/>
      <c r="G19" s="6"/>
      <c r="H19" s="12"/>
      <c r="I19" s="2"/>
      <c r="J19" s="2"/>
      <c r="K19" s="2"/>
      <c r="L19" s="2"/>
      <c r="M19" s="2"/>
    </row>
    <row r="20" spans="1:13" ht="13.7" customHeight="1" x14ac:dyDescent="0.2">
      <c r="A20" s="7" t="s">
        <v>14</v>
      </c>
      <c r="B20" s="28" t="s">
        <v>43</v>
      </c>
      <c r="C20" s="3">
        <v>3</v>
      </c>
      <c r="D20" s="10">
        <f>1500*3</f>
        <v>4500</v>
      </c>
      <c r="E20" s="10">
        <f>D20*C20</f>
        <v>13500</v>
      </c>
      <c r="F20" s="10">
        <f>E20</f>
        <v>13500</v>
      </c>
      <c r="G20" s="6"/>
      <c r="H20" s="12"/>
      <c r="I20" s="2"/>
      <c r="J20" s="2"/>
      <c r="K20" s="2"/>
      <c r="L20" s="2"/>
      <c r="M20" s="2"/>
    </row>
    <row r="21" spans="1:13" ht="13.7" customHeight="1" x14ac:dyDescent="0.2">
      <c r="A21" s="3"/>
      <c r="B21" s="3"/>
      <c r="C21" s="3"/>
      <c r="D21" s="10"/>
      <c r="E21" s="10"/>
      <c r="F21" s="10"/>
      <c r="G21" s="6"/>
      <c r="H21" s="12"/>
      <c r="I21" s="2"/>
      <c r="J21" s="2"/>
      <c r="K21" s="2"/>
      <c r="L21" s="2"/>
      <c r="M21" s="2"/>
    </row>
    <row r="22" spans="1:13" ht="31.5" customHeight="1" x14ac:dyDescent="0.2">
      <c r="A22" s="7" t="s">
        <v>15</v>
      </c>
      <c r="B22" s="15" t="s">
        <v>16</v>
      </c>
      <c r="C22" s="16">
        <v>3</v>
      </c>
      <c r="D22" s="10">
        <f>3000</f>
        <v>3000</v>
      </c>
      <c r="E22" s="10">
        <f>D22*C22</f>
        <v>9000</v>
      </c>
      <c r="F22" s="10">
        <f>E22</f>
        <v>9000</v>
      </c>
      <c r="G22" s="6"/>
      <c r="H22" s="12"/>
      <c r="I22" s="2"/>
      <c r="J22" s="2"/>
      <c r="K22" s="2"/>
      <c r="L22" s="2"/>
      <c r="M22" s="2"/>
    </row>
    <row r="23" spans="1:13" ht="13.7" customHeight="1" x14ac:dyDescent="0.2">
      <c r="A23" s="3"/>
      <c r="B23" s="16"/>
      <c r="C23" s="16"/>
      <c r="D23" s="10"/>
      <c r="E23" s="10"/>
      <c r="F23" s="10"/>
      <c r="G23" s="6"/>
      <c r="H23" s="12"/>
      <c r="I23" s="2"/>
      <c r="J23" s="2"/>
      <c r="K23" s="2"/>
      <c r="L23" s="2"/>
      <c r="M23" s="2"/>
    </row>
    <row r="24" spans="1:13" ht="13.7" customHeight="1" x14ac:dyDescent="0.2">
      <c r="A24" s="7" t="s">
        <v>17</v>
      </c>
      <c r="B24" s="15" t="s">
        <v>18</v>
      </c>
      <c r="C24" s="16">
        <v>1</v>
      </c>
      <c r="D24" s="10">
        <f>5000</f>
        <v>5000</v>
      </c>
      <c r="E24" s="10">
        <f>D24*C24</f>
        <v>5000</v>
      </c>
      <c r="F24" s="10">
        <f>E24</f>
        <v>5000</v>
      </c>
      <c r="G24" s="6"/>
      <c r="H24" s="12"/>
      <c r="I24" s="2"/>
      <c r="J24" s="2"/>
      <c r="K24" s="2"/>
      <c r="L24" s="2"/>
      <c r="M24" s="2"/>
    </row>
    <row r="25" spans="1:13" ht="13.7" customHeight="1" x14ac:dyDescent="0.2">
      <c r="A25" s="3"/>
      <c r="B25" s="3"/>
      <c r="C25" s="3"/>
      <c r="D25" s="10"/>
      <c r="E25" s="10"/>
      <c r="F25" s="10"/>
      <c r="G25" s="6"/>
      <c r="H25" s="2"/>
      <c r="I25" s="2"/>
      <c r="J25" s="2"/>
      <c r="K25" s="2"/>
      <c r="L25" s="2"/>
      <c r="M25" s="2"/>
    </row>
    <row r="26" spans="1:13" ht="13.7" customHeight="1" x14ac:dyDescent="0.2">
      <c r="A26" s="7" t="s">
        <v>19</v>
      </c>
      <c r="B26" s="15" t="s">
        <v>20</v>
      </c>
      <c r="C26" s="16">
        <v>1</v>
      </c>
      <c r="D26" s="10">
        <v>10000</v>
      </c>
      <c r="E26" s="10">
        <f>D26</f>
        <v>10000</v>
      </c>
      <c r="F26" s="10">
        <f>E26</f>
        <v>10000</v>
      </c>
      <c r="G26" s="6"/>
      <c r="H26" s="2"/>
      <c r="I26" s="2"/>
      <c r="J26" s="2"/>
      <c r="K26" s="2"/>
      <c r="L26" s="2"/>
      <c r="M26" s="2"/>
    </row>
    <row r="27" spans="1:13" ht="13.7" customHeight="1" x14ac:dyDescent="0.2">
      <c r="A27" s="3"/>
      <c r="B27" s="3"/>
      <c r="C27" s="3"/>
      <c r="D27" s="10"/>
      <c r="E27" s="10"/>
      <c r="F27" s="10"/>
      <c r="G27" s="6"/>
      <c r="H27" s="2"/>
      <c r="I27" s="2"/>
      <c r="J27" s="2"/>
      <c r="K27" s="2"/>
      <c r="L27" s="2"/>
      <c r="M27" s="2"/>
    </row>
    <row r="28" spans="1:13" ht="13.7" customHeight="1" x14ac:dyDescent="0.2">
      <c r="A28" s="7" t="s">
        <v>21</v>
      </c>
      <c r="B28" s="3"/>
      <c r="C28" s="3"/>
      <c r="D28" s="10"/>
      <c r="E28" s="10">
        <f>SUM(E5:E27)</f>
        <v>378583.33333333337</v>
      </c>
      <c r="F28" s="10">
        <f>F5+F6+F7+F8+F9+F11+F12+F13+F14+F16+F18+F20+F22+F24+F26</f>
        <v>378583.33333333337</v>
      </c>
      <c r="G28" s="6"/>
      <c r="H28" s="2"/>
      <c r="I28" s="2"/>
      <c r="J28" s="2"/>
      <c r="K28" s="2"/>
      <c r="L28" s="2"/>
      <c r="M28" s="2"/>
    </row>
    <row r="29" spans="1:13" ht="13.7" customHeight="1" x14ac:dyDescent="0.2">
      <c r="A29" s="3"/>
      <c r="B29" s="3"/>
      <c r="C29" s="3"/>
      <c r="D29" s="10"/>
      <c r="E29" s="10"/>
      <c r="F29" s="10"/>
      <c r="G29" s="6"/>
      <c r="H29" s="2"/>
      <c r="I29" s="2"/>
      <c r="J29" s="2"/>
      <c r="K29" s="2"/>
      <c r="L29" s="2"/>
      <c r="M29" s="2"/>
    </row>
    <row r="30" spans="1:13" ht="13.7" customHeight="1" x14ac:dyDescent="0.2">
      <c r="A30" s="3"/>
      <c r="B30" s="3"/>
      <c r="C30" s="3"/>
      <c r="D30" s="10"/>
      <c r="E30" s="10"/>
      <c r="F30" s="10"/>
      <c r="G30" s="6"/>
      <c r="H30" s="2"/>
      <c r="I30" s="2"/>
      <c r="J30" s="2"/>
      <c r="K30" s="2"/>
      <c r="L30" s="2"/>
      <c r="M30" s="2"/>
    </row>
    <row r="31" spans="1:13" ht="13.7" customHeight="1" x14ac:dyDescent="0.2">
      <c r="A31" s="7" t="s">
        <v>44</v>
      </c>
      <c r="B31" s="3"/>
      <c r="C31" s="3"/>
      <c r="D31" s="10"/>
      <c r="E31" s="10">
        <f>(E28-E26)*0.25</f>
        <v>92145.833333333343</v>
      </c>
      <c r="F31" s="10">
        <f>(E28-E26)*0.25</f>
        <v>92145.833333333343</v>
      </c>
      <c r="G31" s="6"/>
      <c r="H31" s="2"/>
      <c r="I31" s="2"/>
      <c r="J31" s="2"/>
      <c r="K31" s="2"/>
      <c r="L31" s="2"/>
      <c r="M31" s="2"/>
    </row>
    <row r="32" spans="1:13" ht="13.7" customHeight="1" x14ac:dyDescent="0.2">
      <c r="A32" s="3"/>
      <c r="B32" s="3"/>
      <c r="C32" s="3"/>
      <c r="D32" s="10"/>
      <c r="E32" s="10"/>
      <c r="F32" s="10"/>
      <c r="G32" s="6"/>
      <c r="H32" s="2"/>
      <c r="I32" s="2"/>
      <c r="J32" s="2"/>
      <c r="K32" s="2"/>
      <c r="L32" s="2"/>
      <c r="M32" s="2"/>
    </row>
    <row r="33" spans="1:13" ht="13.7" customHeight="1" x14ac:dyDescent="0.2">
      <c r="A33" s="7" t="s">
        <v>22</v>
      </c>
      <c r="B33" s="3"/>
      <c r="C33" s="3"/>
      <c r="D33" s="10"/>
      <c r="E33" s="17">
        <f>E28+E31</f>
        <v>470729.16666666674</v>
      </c>
      <c r="F33" s="17">
        <f>F28+F31</f>
        <v>470729.16666666674</v>
      </c>
      <c r="G33" s="6"/>
      <c r="H33" s="2"/>
      <c r="I33" s="2"/>
      <c r="J33" s="2"/>
      <c r="K33" s="2"/>
      <c r="L33" s="2"/>
      <c r="M33" s="2"/>
    </row>
    <row r="34" spans="1:13" ht="13.7" customHeight="1" x14ac:dyDescent="0.2">
      <c r="A34" s="18"/>
      <c r="B34" s="3"/>
      <c r="C34" s="3"/>
      <c r="D34" s="10"/>
      <c r="E34" s="10"/>
      <c r="F34" s="17"/>
      <c r="G34" s="6"/>
      <c r="H34" s="2"/>
      <c r="I34" s="2"/>
      <c r="J34" s="2"/>
      <c r="K34" s="2"/>
      <c r="L34" s="2"/>
      <c r="M34" s="2"/>
    </row>
    <row r="35" spans="1:13" ht="13.7" customHeight="1" x14ac:dyDescent="0.2">
      <c r="A35" s="2"/>
      <c r="B35" s="19"/>
      <c r="C35" s="19"/>
      <c r="D35" s="19"/>
      <c r="E35" s="19"/>
      <c r="F35" s="19"/>
      <c r="G35" s="2"/>
      <c r="H35" s="2"/>
      <c r="I35" s="2"/>
      <c r="J35" s="2"/>
      <c r="K35" s="2"/>
      <c r="L35" s="2"/>
      <c r="M35" s="2"/>
    </row>
    <row r="36" spans="1:13" ht="13.7" customHeight="1" x14ac:dyDescent="0.2">
      <c r="A36" s="20"/>
      <c r="B36" s="20"/>
      <c r="C36" s="20"/>
      <c r="D36" s="20"/>
      <c r="E36" s="20"/>
      <c r="F36" s="20"/>
      <c r="G36" s="20"/>
      <c r="H36" s="20"/>
      <c r="I36" s="20"/>
      <c r="J36" s="20"/>
      <c r="K36" s="20"/>
      <c r="L36" s="20"/>
      <c r="M36" s="20"/>
    </row>
    <row r="37" spans="1:13" ht="114.75" x14ac:dyDescent="0.2">
      <c r="A37" s="21" t="s">
        <v>23</v>
      </c>
      <c r="B37" s="21" t="s">
        <v>24</v>
      </c>
      <c r="C37" s="21" t="s">
        <v>25</v>
      </c>
      <c r="D37" s="21" t="s">
        <v>26</v>
      </c>
      <c r="E37" s="21" t="s">
        <v>27</v>
      </c>
      <c r="F37" s="21" t="s">
        <v>28</v>
      </c>
      <c r="G37" s="21" t="s">
        <v>29</v>
      </c>
      <c r="H37" s="21" t="s">
        <v>30</v>
      </c>
      <c r="I37" s="21" t="s">
        <v>31</v>
      </c>
      <c r="J37" s="21" t="s">
        <v>32</v>
      </c>
      <c r="K37" s="21" t="s">
        <v>33</v>
      </c>
      <c r="L37" s="21" t="s">
        <v>34</v>
      </c>
      <c r="M37" s="21" t="s">
        <v>35</v>
      </c>
    </row>
    <row r="38" spans="1:13" ht="30" customHeight="1" x14ac:dyDescent="0.2">
      <c r="A38" s="22" t="s">
        <v>36</v>
      </c>
      <c r="B38" s="22" t="s">
        <v>37</v>
      </c>
      <c r="C38" s="23">
        <f>E5+E6+E7+E8+E9+E11+E12+E13+E14</f>
        <v>286083.33333333337</v>
      </c>
      <c r="D38" s="23">
        <f>E16+E18+E20+E22+E24</f>
        <v>82500</v>
      </c>
      <c r="E38" s="23">
        <f>E26</f>
        <v>10000</v>
      </c>
      <c r="F38" s="24"/>
      <c r="G38" s="24"/>
      <c r="H38" s="23">
        <f>0.25*(C38+D38-G38)</f>
        <v>92145.833333333343</v>
      </c>
      <c r="I38" s="24"/>
      <c r="J38" s="25">
        <f>C38+D38+E38+F38+H38+G38</f>
        <v>470729.16666666674</v>
      </c>
      <c r="K38" s="26">
        <v>1</v>
      </c>
      <c r="L38" s="25">
        <f>J38*K38</f>
        <v>470729.16666666674</v>
      </c>
      <c r="M38" s="23">
        <f>L38</f>
        <v>470729.16666666674</v>
      </c>
    </row>
    <row r="39" spans="1:13" ht="13.7" customHeight="1" x14ac:dyDescent="0.2">
      <c r="A39" s="7" t="s">
        <v>38</v>
      </c>
      <c r="B39" s="24"/>
      <c r="C39" s="27"/>
      <c r="D39" s="27"/>
      <c r="E39" s="27"/>
      <c r="F39" s="27"/>
      <c r="G39" s="27"/>
      <c r="H39" s="27"/>
      <c r="I39" s="27"/>
      <c r="J39" s="27"/>
      <c r="K39" s="27"/>
      <c r="L39" s="27"/>
      <c r="M39" s="27"/>
    </row>
    <row r="40" spans="1:13" ht="13.7" customHeight="1" x14ac:dyDescent="0.2">
      <c r="A40" s="19"/>
      <c r="B40" s="19"/>
      <c r="C40" s="19"/>
      <c r="D40" s="19"/>
      <c r="E40" s="19"/>
      <c r="F40" s="19"/>
      <c r="G40" s="19"/>
      <c r="H40" s="19"/>
      <c r="I40" s="19"/>
      <c r="J40" s="19"/>
      <c r="K40" s="19"/>
      <c r="L40" s="19"/>
      <c r="M40" s="19"/>
    </row>
    <row r="41" spans="1:13" ht="13.7" customHeight="1" x14ac:dyDescent="0.2">
      <c r="A41" s="2"/>
      <c r="B41" s="2"/>
      <c r="C41" s="2"/>
      <c r="D41" s="2"/>
      <c r="E41" s="2"/>
      <c r="F41" s="12"/>
      <c r="G41" s="2"/>
      <c r="H41" s="2"/>
      <c r="I41" s="2"/>
      <c r="J41" s="2"/>
      <c r="K41" s="2"/>
      <c r="L41" s="2"/>
      <c r="M41" s="2"/>
    </row>
  </sheetData>
  <mergeCells count="1">
    <mergeCell ref="A1:F1"/>
  </mergeCells>
  <pageMargins left="0.75" right="0.75" top="1" bottom="1" header="0.5" footer="0.5"/>
  <pageSetup orientation="portrait" r:id="rId1"/>
  <headerFooter>
    <oddFooter>&amp;C&amp;"Helvetica Neue,Regular"&amp;12&amp;K000000&amp;P</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B7ACB878A28C4A93F973AE8D09A5C5" ma:contentTypeVersion="18" ma:contentTypeDescription="Creare un nuovo documento." ma:contentTypeScope="" ma:versionID="d2808254471de238bd6e81727c8f68a7">
  <xsd:schema xmlns:xsd="http://www.w3.org/2001/XMLSchema" xmlns:xs="http://www.w3.org/2001/XMLSchema" xmlns:p="http://schemas.microsoft.com/office/2006/metadata/properties" xmlns:ns3="ff79d5c9-88ec-4f4c-ad2d-7d33295d2df3" xmlns:ns4="06631cf5-7dc6-461b-9f54-c6a998607799" targetNamespace="http://schemas.microsoft.com/office/2006/metadata/properties" ma:root="true" ma:fieldsID="ca17e6e5ece27271b6c8c92f53dc8d57" ns3:_="" ns4:_="">
    <xsd:import namespace="ff79d5c9-88ec-4f4c-ad2d-7d33295d2df3"/>
    <xsd:import namespace="06631cf5-7dc6-461b-9f54-c6a998607799"/>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LengthInSeconds" minOccurs="0"/>
                <xsd:element ref="ns3:MediaServiceLocation" minOccurs="0"/>
                <xsd:element ref="ns3:MediaServiceSearchProperties"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79d5c9-88ec-4f4c-ad2d-7d33295d2d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activity" ma:index="23" nillable="true" ma:displayName="_activity" ma:hidden="true" ma:internalName="_activity">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ystemTags" ma:index="25"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6631cf5-7dc6-461b-9f54-c6a998607799" elementFormDefault="qualified">
    <xsd:import namespace="http://schemas.microsoft.com/office/2006/documentManagement/types"/>
    <xsd:import namespace="http://schemas.microsoft.com/office/infopath/2007/PartnerControls"/>
    <xsd:element name="SharedWithUsers" ma:index="10"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Condiviso con dettagli" ma:internalName="SharedWithDetails" ma:readOnly="true">
      <xsd:simpleType>
        <xsd:restriction base="dms:Note">
          <xsd:maxLength value="255"/>
        </xsd:restriction>
      </xsd:simpleType>
    </xsd:element>
    <xsd:element name="SharingHintHash" ma:index="12"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ff79d5c9-88ec-4f4c-ad2d-7d33295d2df3" xsi:nil="true"/>
  </documentManagement>
</p:properties>
</file>

<file path=customXml/itemProps1.xml><?xml version="1.0" encoding="utf-8"?>
<ds:datastoreItem xmlns:ds="http://schemas.openxmlformats.org/officeDocument/2006/customXml" ds:itemID="{C2BA4752-1667-4B76-BE21-D12E08AD01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f79d5c9-88ec-4f4c-ad2d-7d33295d2df3"/>
    <ds:schemaRef ds:uri="06631cf5-7dc6-461b-9f54-c6a9986077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044FAD-B1D5-4D57-AF7A-70AA4E870406}">
  <ds:schemaRefs>
    <ds:schemaRef ds:uri="http://schemas.microsoft.com/sharepoint/v3/contenttype/forms"/>
  </ds:schemaRefs>
</ds:datastoreItem>
</file>

<file path=customXml/itemProps3.xml><?xml version="1.0" encoding="utf-8"?>
<ds:datastoreItem xmlns:ds="http://schemas.openxmlformats.org/officeDocument/2006/customXml" ds:itemID="{F80A1E20-71F6-46D1-849F-9AD9C7114FF4}">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06631cf5-7dc6-461b-9f54-c6a998607799"/>
    <ds:schemaRef ds:uri="ff79d5c9-88ec-4f4c-ad2d-7d33295d2df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Horizon project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Danilo Aceto Zumbo</dc:creator>
  <cp:keywords/>
  <dc:description/>
  <cp:lastModifiedBy>Danilo Aceto Zumbo</cp:lastModifiedBy>
  <cp:revision/>
  <dcterms:created xsi:type="dcterms:W3CDTF">2020-04-08T09:19:18Z</dcterms:created>
  <dcterms:modified xsi:type="dcterms:W3CDTF">2024-01-22T11:32:16Z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0x01010087B7ACB878A28C4A93F973AE8D09A5C5</vt:lpwstr>
  </property>
</Properties>
</file>